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февраль\"/>
    </mc:Choice>
  </mc:AlternateContent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6" i="1" l="1"/>
  <c r="G6" i="1"/>
  <c r="H6" i="1"/>
  <c r="I6" i="1"/>
  <c r="J6" i="1" s="1"/>
  <c r="E7" i="1"/>
  <c r="I7" i="1" s="1"/>
  <c r="J7" i="1" s="1"/>
  <c r="G7" i="1"/>
  <c r="H7" i="1"/>
  <c r="E8" i="1"/>
  <c r="I8" i="1" s="1"/>
  <c r="J8" i="1" s="1"/>
  <c r="G8" i="1"/>
  <c r="H8" i="1"/>
</calcChain>
</file>

<file path=xl/sharedStrings.xml><?xml version="1.0" encoding="utf-8"?>
<sst xmlns="http://schemas.openxmlformats.org/spreadsheetml/2006/main" count="25" uniqueCount="23">
  <si>
    <t xml:space="preserve">Приложение N 4
к приказу ФАС России
от 18.01.2019 N 38/19
Форма 1 
</t>
  </si>
  <si>
    <t>1-28 февраля</t>
  </si>
  <si>
    <t>№ п/п</t>
  </si>
  <si>
    <t>Наименование зоны входа</t>
  </si>
  <si>
    <t>Наименование магистрального трубопровода</t>
  </si>
  <si>
    <t>Точка входа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</si>
  <si>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</si>
  <si>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t>Поставщик, владелец газа</t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</si>
  <si>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</si>
  <si>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</si>
  <si>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Фактическая мощность магистрального трубопровода в конце зоны входа, млн. м3</t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</si>
  <si>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</si>
  <si>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Газопровод-отвод на Анненские Минеральные Воды</t>
  </si>
  <si>
    <t>Газопровод-отвод и ГРС Анненские Минеральные Воды</t>
  </si>
  <si>
    <t>ПК 1050 магистрального газопровода МГ 74 (ОАО "ДГК")</t>
  </si>
  <si>
    <t>АО «Газпром газораспределение Дальний Восток»</t>
  </si>
  <si>
    <t>Газопровод-отвод на с. Богородское</t>
  </si>
  <si>
    <t>Газопровод-отвод и ГРС Богородск</t>
  </si>
  <si>
    <t>ПК 1007+90 магистрального газопровода МГ 74 (адм. Ульчского района)</t>
  </si>
  <si>
    <t>Газопровод-отвод на п. Ягодный</t>
  </si>
  <si>
    <t>Газопровод-отвод и ГРС п. Ягодный</t>
  </si>
  <si>
    <t>ПК 4+09 магистрального газопровода "Оха - Комсомольск-на-Амуре" (адм. Комсомольского района)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</si>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</sst>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9;/2019/&#1057;&#1087;&#1088;&#1072;&#1074;&#1082;&#1072;%20&#1086;%20&#1085;&#1072;&#1083;&#1080;&#1095;&#1080;&#1080;%20(&#1086;&#1090;&#1089;&#1091;&#1090;&#1089;&#1090;&#1074;&#1080;&#1080;)%20&#1090;&#1077;&#1093;%20&#1074;&#1086;&#1079;&#1084;%20&#1076;&#1086;&#1089;&#1090;&#1091;&#1087;&#1072;%20&#1082;%20&#1052;&#1043;/&#1047;&#1072;&#1103;&#1074;&#1082;&#1080;%202019%20&#1041;&#1072;&#1081;&#1076;&#1072;&#1082;&#1086;&#1074;%2014-02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9;/2019/2019%20&#1088;&#1072;&#1081;&#1086;&#1085;-&#1043;&#1040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D20">
            <v>656</v>
          </cell>
          <cell r="E20">
            <v>555.29999999999995</v>
          </cell>
        </row>
        <row r="31">
          <cell r="E31">
            <v>222.4</v>
          </cell>
        </row>
        <row r="35">
          <cell r="E35">
            <v>170</v>
          </cell>
        </row>
        <row r="78">
          <cell r="E78">
            <v>3.2730000000000001</v>
          </cell>
        </row>
        <row r="83">
          <cell r="E83">
            <v>1.1100000000000001</v>
          </cell>
        </row>
        <row r="86">
          <cell r="E86">
            <v>1.5840000000000001</v>
          </cell>
        </row>
        <row r="87">
          <cell r="E87">
            <v>0.76500000000000001</v>
          </cell>
        </row>
        <row r="88">
          <cell r="E88">
            <v>0.999</v>
          </cell>
        </row>
        <row r="89">
          <cell r="E89">
            <v>1.484</v>
          </cell>
        </row>
        <row r="90">
          <cell r="E90">
            <v>0.66600000000000004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19"/>
    </sheetNames>
    <sheetDataSet>
      <sheetData sheetId="0">
        <row r="36">
          <cell r="FX36">
            <v>674.50699999999983</v>
          </cell>
        </row>
      </sheetData>
      <sheetData sheetId="1">
        <row r="36">
          <cell r="FN36">
            <v>605.21600000000012</v>
          </cell>
          <cell r="FQ36">
            <v>1.2269999999999999</v>
          </cell>
          <cell r="GA36">
            <v>186.01999999999998</v>
          </cell>
          <cell r="GL36">
            <v>167.59699999999998</v>
          </cell>
          <cell r="GM36">
            <v>3.8449999999999998</v>
          </cell>
          <cell r="GP36">
            <v>2.8440000000000003</v>
          </cell>
        </row>
      </sheetData>
      <sheetData sheetId="2">
        <row r="36">
          <cell r="FX36">
            <v>94.734999999999999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I7" sqref="I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1.5" customHeight="1" thickBot="1" x14ac:dyDescent="0.3">
      <c r="I1" s="18" t="s">
        <v>0</v>
      </c>
      <c r="J1" s="18"/>
    </row>
    <row r="2" spans="1:11" ht="80.25" customHeight="1" x14ac:dyDescent="0.25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1"/>
    </row>
    <row r="3" spans="1:11" ht="15.75" thickBot="1" x14ac:dyDescent="0.3">
      <c r="A3" s="22" t="s">
        <v>1</v>
      </c>
      <c r="B3" s="23"/>
      <c r="C3" s="2"/>
      <c r="D3" s="2"/>
      <c r="E3" s="2"/>
      <c r="F3" s="2"/>
      <c r="G3" s="2"/>
      <c r="H3" s="2"/>
      <c r="I3" s="2"/>
      <c r="J3" s="3"/>
    </row>
    <row r="4" spans="1:11" ht="161.2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7" t="s">
        <v>10</v>
      </c>
      <c r="J4" s="7" t="s">
        <v>11</v>
      </c>
    </row>
    <row r="5" spans="1:11" x14ac:dyDescent="0.2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10">
        <v>10</v>
      </c>
      <c r="K5" s="11"/>
    </row>
    <row r="6" spans="1:11" ht="90" x14ac:dyDescent="0.25">
      <c r="A6" s="12">
        <v>1</v>
      </c>
      <c r="B6" s="13" t="s">
        <v>12</v>
      </c>
      <c r="C6" s="13" t="s">
        <v>13</v>
      </c>
      <c r="D6" s="13" t="s">
        <v>14</v>
      </c>
      <c r="E6" s="14">
        <f>1.5/1000*24*28</f>
        <v>1.008</v>
      </c>
      <c r="F6" s="14" t="s">
        <v>15</v>
      </c>
      <c r="G6" s="24">
        <f>[1]Лист1!$E$31/1000</f>
        <v>0.22240000000000001</v>
      </c>
      <c r="H6" s="24">
        <f>[2]Лист2!$GA$36/1000</f>
        <v>0.18601999999999999</v>
      </c>
      <c r="I6" s="24">
        <f>E6</f>
        <v>1.008</v>
      </c>
      <c r="J6" s="25">
        <f>I6-H6</f>
        <v>0.82198000000000004</v>
      </c>
    </row>
    <row r="7" spans="1:11" ht="114.75" x14ac:dyDescent="0.25">
      <c r="A7" s="12">
        <v>2</v>
      </c>
      <c r="B7" s="13" t="s">
        <v>16</v>
      </c>
      <c r="C7" s="13" t="s">
        <v>17</v>
      </c>
      <c r="D7" s="13" t="s">
        <v>18</v>
      </c>
      <c r="E7" s="14">
        <f>3/1000*24*28</f>
        <v>2.016</v>
      </c>
      <c r="F7" s="14" t="s">
        <v>15</v>
      </c>
      <c r="G7" s="24">
        <f>([1]Лист1!$E$20+[1]Лист1!$E$83)/1000</f>
        <v>0.55640999999999996</v>
      </c>
      <c r="H7" s="24">
        <f>([2]Лист2!$FN$36+[2]Лист2!$FQ$36)/1000</f>
        <v>0.60644300000000007</v>
      </c>
      <c r="I7" s="24">
        <f t="shared" ref="I7:I8" si="0">E7</f>
        <v>2.016</v>
      </c>
      <c r="J7" s="25">
        <f t="shared" ref="J7:J8" si="1">I7-H7</f>
        <v>1.4095569999999999</v>
      </c>
    </row>
    <row r="8" spans="1:11" ht="153.75" thickBot="1" x14ac:dyDescent="0.3">
      <c r="A8" s="15">
        <v>3</v>
      </c>
      <c r="B8" s="16" t="s">
        <v>19</v>
      </c>
      <c r="C8" s="16" t="s">
        <v>20</v>
      </c>
      <c r="D8" s="16" t="s">
        <v>21</v>
      </c>
      <c r="E8" s="17">
        <f>15/1000*24*28</f>
        <v>10.08</v>
      </c>
      <c r="F8" s="17" t="s">
        <v>15</v>
      </c>
      <c r="G8" s="26">
        <f>([1]Лист1!$E$35+[1]Лист1!$E$78+[1]Лист1!$E$86+[1]Лист1!$E$87+[1]Лист1!$E$88+[1]Лист1!$E$89+[1]Лист1!$E$90)/1000</f>
        <v>0.17877099999999999</v>
      </c>
      <c r="H8" s="26">
        <f>([2]Лист2!$GL$36+[2]Лист2!$GM$36+[2]Лист2!$GP$36)/1000</f>
        <v>0.17428599999999997</v>
      </c>
      <c r="I8" s="26">
        <f t="shared" si="0"/>
        <v>10.08</v>
      </c>
      <c r="J8" s="27">
        <f t="shared" si="1"/>
        <v>9.9057139999999997</v>
      </c>
    </row>
  </sheetData>
  <mergeCells count="3">
    <mergeCell ref="A3:B3"/>
    <mergeCell ref="I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Щербович Эльвира Игоревна</cp:lastModifiedBy>
  <dcterms:created xsi:type="dcterms:W3CDTF">2019-03-06T03:25:36Z</dcterms:created>
  <dcterms:modified xsi:type="dcterms:W3CDTF">2019-03-06T06:52:41Z</dcterms:modified>
</cp:coreProperties>
</file>